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kcja" state="visible" r:id="rId4"/>
    <sheet sheetId="2" name="Oznaczenia" state="visible" r:id="rId5"/>
    <sheet sheetId="3" name="Ewidencja" state="visible" r:id="rId6"/>
    <sheet sheetId="4" name="Podsumowanie" state="visible" r:id="rId7"/>
  </sheets>
  <calcPr calcId="171027"/>
</workbook>
</file>

<file path=xl/sharedStrings.xml><?xml version="1.0" encoding="utf-8"?>
<sst xmlns="http://schemas.openxmlformats.org/spreadsheetml/2006/main" count="94" uniqueCount="91">
  <si>
    <t>Karta ewidencji czasu pracy — wzór Planopia</t>
  </si>
  <si>
    <t/>
  </si>
  <si>
    <t>Jak korzystać</t>
  </si>
  <si>
    <t>1. W arkuszu „Ewidencja" uzupełnij pola: Pracownik, Rok i Miesiąc. Daty i dni tygodnia wypełnią się same.</t>
  </si>
  <si>
    <t>2. Wpisuj godzinę rozpoczęcia i zakończenia pracy oraz przerwę. Kolumna „Przepracowane" liczy się automatycznie.</t>
  </si>
  <si>
    <t>3. Nadliczbowe wyliczają się jako nadwyżka ponad 8 godzin. W kolumnie obok zaznacz te płatne 100%.</t>
  </si>
  <si>
    <t>4. Nieobecności oznaczaj kodami z arkusza „Oznaczenia" (UW, CH, UO…).</t>
  </si>
  <si>
    <t>5. Arkusz „Podsumowanie" zlicza miesiąc: godziny, nadliczbowe, nocne i poszczególne nieobecności.</t>
  </si>
  <si>
    <t>6. Dla kolejnego miesiąca skopiuj arkusz „Ewidencja" i zmień numer miesiąca.</t>
  </si>
  <si>
    <t>Co musi zawierać ewidencja czasu pracy</t>
  </si>
  <si>
    <t>Zakres danych określa § 6 pkt 1 rozporządzenia Ministra Rodziny, Pracy i Polityki Społecznej</t>
  </si>
  <si>
    <t>z 10 grudnia 2018 r. w sprawie dokumentacji pracowniczej. Karta obejmuje m.in.:</t>
  </si>
  <si>
    <t>• liczbę przepracowanych godzin oraz godzinę rozpoczęcia i zakończenia pracy,</t>
  </si>
  <si>
    <t>• liczbę godzin przepracowanych w porze nocnej,</t>
  </si>
  <si>
    <t>• liczbę godzin nadliczbowych,</t>
  </si>
  <si>
    <t>• dni wolne od pracy z oznaczeniem tytułu ich udzielenia,</t>
  </si>
  <si>
    <t>• liczbę godzin dyżuru oraz godzinę jego rozpoczęcia i zakończenia,</t>
  </si>
  <si>
    <t>• rodzaj i wymiar zwolnień od pracy oraz innych usprawiedliwionych nieobecności,</t>
  </si>
  <si>
    <t>• wymiar nieusprawiedliwionych nieobecności w pracy.</t>
  </si>
  <si>
    <t>Ewidencję prowadzi się odrębnie dla każdego pracownika i przechowuje przez 10 lat</t>
  </si>
  <si>
    <t>licząc od końca roku kalendarzowego, w którym stosunek pracy uległ rozwiązaniu lub wygasł.</t>
  </si>
  <si>
    <t>Nie chcesz pilnować arkusza? Planopia prowadzi ewidencję automatycznie — planopia.pl</t>
  </si>
  <si>
    <t>Kod</t>
  </si>
  <si>
    <t>Znaczenie</t>
  </si>
  <si>
    <t>UW</t>
  </si>
  <si>
    <t>Urlop wypoczynkowy</t>
  </si>
  <si>
    <t>UŻ</t>
  </si>
  <si>
    <t>Urlop na żądanie</t>
  </si>
  <si>
    <t>UO</t>
  </si>
  <si>
    <t>Urlop okolicznościowy</t>
  </si>
  <si>
    <t>UB</t>
  </si>
  <si>
    <t>Urlop bezpłatny</t>
  </si>
  <si>
    <t>OP</t>
  </si>
  <si>
    <t>Urlop opiekuńczy</t>
  </si>
  <si>
    <t>SW</t>
  </si>
  <si>
    <t>Zwolnienie z powodu siły wyższej</t>
  </si>
  <si>
    <t>CH</t>
  </si>
  <si>
    <t>Niezdolność do pracy (L4)</t>
  </si>
  <si>
    <t>OD</t>
  </si>
  <si>
    <t>Opieka nad dzieckiem (art. 188 KP)</t>
  </si>
  <si>
    <t>DW</t>
  </si>
  <si>
    <t>Dzień wolny za święto / za nadgodziny</t>
  </si>
  <si>
    <t>NN</t>
  </si>
  <si>
    <t>Nieobecność nieusprawiedliwiona</t>
  </si>
  <si>
    <t>DE</t>
  </si>
  <si>
    <t>Delegacja / podróż służbowa</t>
  </si>
  <si>
    <t>SZ</t>
  </si>
  <si>
    <t>Szkolenie</t>
  </si>
  <si>
    <t>KARTA EWIDENCJI CZASU PRACY</t>
  </si>
  <si>
    <t>Pracownik:</t>
  </si>
  <si>
    <t>Jan Kowalski</t>
  </si>
  <si>
    <t>Rok:</t>
  </si>
  <si>
    <t>Pola żółte uzupełnij ręcznie — reszta liczy się sama.</t>
  </si>
  <si>
    <t>Stanowisko:</t>
  </si>
  <si>
    <t>Specjalista</t>
  </si>
  <si>
    <t>Miesiąc:</t>
  </si>
  <si>
    <t>Dzień</t>
  </si>
  <si>
    <t>Data</t>
  </si>
  <si>
    <t>Dzień tygodnia</t>
  </si>
  <si>
    <t>Od</t>
  </si>
  <si>
    <t>Do</t>
  </si>
  <si>
    <t>Przerwa (h)</t>
  </si>
  <si>
    <t>Przepracowane (h)</t>
  </si>
  <si>
    <t>w tym nocne</t>
  </si>
  <si>
    <t>Nadliczbowe (h)</t>
  </si>
  <si>
    <t>w tym 100%</t>
  </si>
  <si>
    <t>Dyżur (h)</t>
  </si>
  <si>
    <t>Nieobecność</t>
  </si>
  <si>
    <t>Uwagi</t>
  </si>
  <si>
    <t>RAZEM</t>
  </si>
  <si>
    <t>Podsumowanie miesiąca</t>
  </si>
  <si>
    <t>Dni z wpisem godzin</t>
  </si>
  <si>
    <t>Godziny przepracowane</t>
  </si>
  <si>
    <t>w tym w porze nocnej</t>
  </si>
  <si>
    <t>Godziny nadliczbowe</t>
  </si>
  <si>
    <t>w tym płatne 100%</t>
  </si>
  <si>
    <t>Godziny dyżuru</t>
  </si>
  <si>
    <t>Nieobecności — rodzaj</t>
  </si>
  <si>
    <t>Liczba dni</t>
  </si>
  <si>
    <t>UW — Urlop wypoczynkowy</t>
  </si>
  <si>
    <t>UŻ — Urlop na żądanie</t>
  </si>
  <si>
    <t>UO — Urlop okolicznościowy</t>
  </si>
  <si>
    <t>UB — Urlop bezpłatny</t>
  </si>
  <si>
    <t>OP — Urlop opiekuńczy</t>
  </si>
  <si>
    <t>SW — Zwolnienie z powodu siły wyższej</t>
  </si>
  <si>
    <t>CH — Niezdolność do pracy (L4)</t>
  </si>
  <si>
    <t>OD — Opieka nad dzieckiem (art. 188 KP)</t>
  </si>
  <si>
    <t>DW — Dzień wolny za święto / za nadgodziny</t>
  </si>
  <si>
    <t>NN — Nieobecność nieusprawiedliwiona</t>
  </si>
  <si>
    <t>DE — Delegacja / podróż służbowa</t>
  </si>
  <si>
    <t>SZ — Szkolenie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</si>
</sst>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.mm.yyyy"/>
    <numFmt numFmtId="165" formatCode="hh:mm"/>
  </numFmts>
  <fonts count="14" x14ac:knownFonts="1">
    <font>
      <color theme="1"/>
      <family val="2"/>
      <scheme val="minor"/>
      <sz val="11"/>
      <name val="Calibri"/>
    </font>
    <font>
      <b/>
      <color rgb="FF102F5E"/>
      <sz val="16"/>
    </font>
    <font>
      <sz val="10"/>
    </font>
    <font>
      <b/>
      <color rgb="FF102F5E"/>
      <sz val="12"/>
    </font>
    <font>
      <b/>
      <color rgb="FF92400E"/>
      <sz val="10"/>
    </font>
    <font>
      <b/>
      <color rgb="FFFFFFFF"/>
      <sz val="10"/>
    </font>
    <font>
      <b/>
    </font>
    <font>
      <b/>
      <color rgb="FF102F5E"/>
      <sz val="14"/>
    </font>
    <font>
      <i/>
      <color rgb="FF6B7280"/>
      <sz val="9"/>
    </font>
    <font>
      <b/>
      <color rgb="FFFFFFFF"/>
      <sz val="9"/>
    </font>
    <font>
      <b/>
      <color rgb="FFFFFFFF"/>
    </font>
    <font>
      <b/>
      <color rgb="FF102F5E"/>
      <sz val="15"/>
    </font>
    <font>
      <color rgb="FF475569"/>
      <sz val="11"/>
    </font>
    <font/>
  </fonts>
  <fills count="6">
    <fill>
      <patternFill patternType="none"/>
    </fill>
    <fill>
      <patternFill patternType="gray125"/>
    </fill>
    <fill>
      <patternFill patternType="solid">
        <fgColor rgb="FF00A846"/>
      </patternFill>
    </fill>
    <fill>
      <patternFill patternType="solid">
        <fgColor rgb="FFF1F5F9"/>
      </patternFill>
    </fill>
    <fill>
      <patternFill patternType="solid">
        <fgColor rgb="FFFFF7CC"/>
      </patternFill>
    </fill>
    <fill>
      <patternFill patternType="solid">
        <fgColor rgb="FF102F5E"/>
      </patternFill>
    </fill>
  </fills>
  <borders count="3">
    <border>
      <left/>
      <right/>
      <top/>
      <bottom/>
      <diagonal/>
    </border>
    <border>
      <left/>
      <right/>
      <top/>
      <bottom style="thin">
        <color rgb="FF94A3B8"/>
      </bottom>
      <diagonal/>
    </border>
    <border>
      <left/>
      <right/>
      <top/>
      <bottom style="hair">
        <color rgb="FFCBD5E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3" borderId="0" xfId="0" applyFont="1" applyFill="1" applyAlignment="1">
      <alignment horizontal="center"/>
    </xf>
    <xf numFmtId="0" fontId="0" fillId="3" borderId="0" xfId="0" applyFill="1"/>
    <xf numFmtId="0" fontId="7" fillId="0" borderId="0" xfId="0" applyFont="1"/>
    <xf numFmtId="0" fontId="6" fillId="0" borderId="0" xfId="0" applyFont="1"/>
    <xf numFmtId="0" fontId="0" fillId="4" borderId="1" xfId="0" applyFill="1" applyBorder="1"/>
    <xf numFmtId="0" fontId="8" fillId="0" borderId="0" xfId="0" applyFont="1"/>
    <xf numFmtId="0" fontId="9" fillId="2" borderId="0" xfId="0" applyFont="1" applyFill="1" applyAlignment="1">
      <alignment horizontal="center" vertical="center" wrapText="1"/>
    </xf>
    <xf numFmtId="0" fontId="0" fillId="0" borderId="2" xfId="0" applyBorder="1" applyAlignment="1">
      <alignment horizontal="center"/>
    </xf>
    <xf numFmtId="164" fontId="0" fillId="0" borderId="2" xfId="0" applyNumberFormat="1" applyBorder="1"/>
    <xf numFmtId="0" fontId="0" fillId="0" borderId="2" xfId="0" applyBorder="1"/>
    <xf numFmtId="165" fontId="0" fillId="0" borderId="2" xfId="0" applyNumberFormat="1" applyBorder="1" applyAlignment="1">
      <alignment horizontal="center"/>
    </xf>
    <xf numFmtId="0" fontId="10" fillId="5" borderId="0" xfId="0" applyFont="1" applyFill="1"/>
    <xf numFmtId="0" fontId="10" fillId="5" borderId="0" xfId="0" applyFont="1" applyFill="1" applyAlignment="1">
      <alignment horizontal="center"/>
    </xf>
    <xf numFmtId="0" fontId="0" fillId="5" borderId="0" xfId="0" applyFill="1"/>
    <xf numFmtId="0" fontId="11" fillId="0" borderId="0" xfId="0" applyFont="1"/>
    <xf numFmtId="0" fontId="12" fillId="0" borderId="0" xfId="0" applyFont="1"/>
    <xf numFmtId="0" fontId="0" fillId="0" borderId="0" xfId="0" applyAlignment="1">
      <alignment horizontal="center"/>
    </xf>
    <xf numFmtId="0" fontId="13" fillId="0" borderId="0" xfId="0" applyFont="1"/>
    <xf numFmtId="0" fontId="0" fillId="3" borderId="0" xfId="0" applyFill="1" applyAlignment="1">
      <alignment horizontal="center"/>
    </xf>
  </cellXfs>
  <cellStyles count="1">
    <cellStyle name="Normal" xfId="0" builtinId="0"/>
  </cellStyles>
  <dxfs count="1">
    <dxf>
      <fill>
        <patternFill patternType="solid">
          <bgColor rgb="FFFDECE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A846"/>
  </sheetPr>
  <dimension ref="A1:A25"/>
  <sheetFormatPr defaultRowHeight="15" outlineLevelRow="0" outlineLevelCol="0" x14ac:dyDescent="55"/>
  <cols>
    <col min="1" max="1" width="112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1:1" x14ac:dyDescent="0.25">
      <c r="A3" s="3" t="s">
        <v>2</v>
      </c>
    </row>
    <row r="4" spans="1:1" x14ac:dyDescent="0.25">
      <c r="A4" s="2" t="s">
        <v>3</v>
      </c>
    </row>
    <row r="5" spans="1:1" x14ac:dyDescent="0.25">
      <c r="A5" s="2" t="s">
        <v>4</v>
      </c>
    </row>
    <row r="6" spans="1:1" x14ac:dyDescent="0.25">
      <c r="A6" s="2" t="s">
        <v>5</v>
      </c>
    </row>
    <row r="7" spans="1:1" x14ac:dyDescent="0.25">
      <c r="A7" s="2" t="s">
        <v>6</v>
      </c>
    </row>
    <row r="8" spans="1:1" x14ac:dyDescent="0.25">
      <c r="A8" s="2" t="s">
        <v>7</v>
      </c>
    </row>
    <row r="9" spans="1:1" x14ac:dyDescent="0.25">
      <c r="A9" s="2" t="s">
        <v>8</v>
      </c>
    </row>
    <row r="10" spans="1:1" x14ac:dyDescent="0.25">
      <c r="A10" s="2" t="s">
        <v>1</v>
      </c>
    </row>
    <row r="11" spans="1:1" x14ac:dyDescent="0.25">
      <c r="A11" s="3" t="s">
        <v>9</v>
      </c>
    </row>
    <row r="12" spans="1:1" x14ac:dyDescent="0.25">
      <c r="A12" s="2" t="s">
        <v>10</v>
      </c>
    </row>
    <row r="13" spans="1:1" x14ac:dyDescent="0.25">
      <c r="A13" s="2" t="s">
        <v>11</v>
      </c>
    </row>
    <row r="14" spans="1:1" x14ac:dyDescent="0.25">
      <c r="A14" s="2" t="s">
        <v>12</v>
      </c>
    </row>
    <row r="15" spans="1:1" x14ac:dyDescent="0.25">
      <c r="A15" s="2" t="s">
        <v>13</v>
      </c>
    </row>
    <row r="16" spans="1:1" x14ac:dyDescent="0.25">
      <c r="A16" s="2" t="s">
        <v>14</v>
      </c>
    </row>
    <row r="17" spans="1:1" x14ac:dyDescent="0.25">
      <c r="A17" s="2" t="s">
        <v>15</v>
      </c>
    </row>
    <row r="18" spans="1:1" x14ac:dyDescent="0.25">
      <c r="A18" s="2" t="s">
        <v>16</v>
      </c>
    </row>
    <row r="19" spans="1:1" x14ac:dyDescent="0.25">
      <c r="A19" s="2" t="s">
        <v>17</v>
      </c>
    </row>
    <row r="20" spans="1:1" x14ac:dyDescent="0.25">
      <c r="A20" s="2" t="s">
        <v>18</v>
      </c>
    </row>
    <row r="21" spans="1:1" x14ac:dyDescent="0.25">
      <c r="A21" s="2" t="s">
        <v>1</v>
      </c>
    </row>
    <row r="22" spans="1:1" x14ac:dyDescent="0.25">
      <c r="A22" s="4" t="s">
        <v>19</v>
      </c>
    </row>
    <row r="23" spans="1:1" x14ac:dyDescent="0.25">
      <c r="A23" s="4" t="s">
        <v>20</v>
      </c>
    </row>
    <row r="24" spans="1:1" x14ac:dyDescent="0.25">
      <c r="A24" s="2" t="s">
        <v>1</v>
      </c>
    </row>
    <row r="25" spans="1:1" x14ac:dyDescent="0.25">
      <c r="A25" s="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FormatPr defaultRowHeight="15" outlineLevelRow="0" outlineLevelCol="0" x14ac:dyDescent="55"/>
  <cols>
    <col min="1" max="1" width="10" customWidth="1"/>
    <col min="2" max="2" width="46" customWidth="1"/>
  </cols>
  <sheetData>
    <row r="1" ht="22" customHeight="1" spans="1:2" x14ac:dyDescent="0.25">
      <c r="A1" s="5" t="s">
        <v>22</v>
      </c>
      <c r="B1" s="5" t="s">
        <v>23</v>
      </c>
    </row>
    <row r="2" spans="1:2" x14ac:dyDescent="0.25">
      <c r="A2" s="6" t="s">
        <v>24</v>
      </c>
      <c r="B2" t="s">
        <v>25</v>
      </c>
    </row>
    <row r="3" spans="1:2" x14ac:dyDescent="0.25">
      <c r="A3" s="7" t="s">
        <v>26</v>
      </c>
      <c r="B3" s="8" t="s">
        <v>27</v>
      </c>
    </row>
    <row r="4" spans="1:2" x14ac:dyDescent="0.25">
      <c r="A4" s="6" t="s">
        <v>28</v>
      </c>
      <c r="B4" t="s">
        <v>29</v>
      </c>
    </row>
    <row r="5" spans="1:2" x14ac:dyDescent="0.25">
      <c r="A5" s="7" t="s">
        <v>30</v>
      </c>
      <c r="B5" s="8" t="s">
        <v>31</v>
      </c>
    </row>
    <row r="6" spans="1:2" x14ac:dyDescent="0.25">
      <c r="A6" s="6" t="s">
        <v>32</v>
      </c>
      <c r="B6" t="s">
        <v>33</v>
      </c>
    </row>
    <row r="7" spans="1:2" x14ac:dyDescent="0.25">
      <c r="A7" s="7" t="s">
        <v>34</v>
      </c>
      <c r="B7" s="8" t="s">
        <v>35</v>
      </c>
    </row>
    <row r="8" spans="1:2" x14ac:dyDescent="0.25">
      <c r="A8" s="6" t="s">
        <v>36</v>
      </c>
      <c r="B8" t="s">
        <v>37</v>
      </c>
    </row>
    <row r="9" spans="1:2" x14ac:dyDescent="0.25">
      <c r="A9" s="7" t="s">
        <v>38</v>
      </c>
      <c r="B9" s="8" t="s">
        <v>39</v>
      </c>
    </row>
    <row r="10" spans="1:2" x14ac:dyDescent="0.25">
      <c r="A10" s="6" t="s">
        <v>40</v>
      </c>
      <c r="B10" t="s">
        <v>41</v>
      </c>
    </row>
    <row r="11" spans="1:2" x14ac:dyDescent="0.25">
      <c r="A11" s="7" t="s">
        <v>42</v>
      </c>
      <c r="B11" s="8" t="s">
        <v>43</v>
      </c>
    </row>
    <row r="12" spans="1:2" x14ac:dyDescent="0.25">
      <c r="A12" s="6" t="s">
        <v>44</v>
      </c>
      <c r="B12" t="s">
        <v>45</v>
      </c>
    </row>
    <row r="13" spans="1:2" x14ac:dyDescent="0.25">
      <c r="A13" s="7" t="s">
        <v>46</v>
      </c>
      <c r="B13" s="8" t="s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02F5E"/>
  </sheetPr>
  <dimension ref="A1:M38"/>
  <sheetViews>
    <sheetView workbookViewId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7" customWidth="1"/>
    <col min="2" max="2" width="12" customWidth="1"/>
    <col min="3" max="3" width="14" customWidth="1"/>
    <col min="4" max="5" width="10" customWidth="1"/>
    <col min="7" max="7" width="13" customWidth="1"/>
    <col min="8" max="8" width="11" customWidth="1"/>
    <col min="9" max="9" width="12" customWidth="1"/>
    <col min="10" max="10" width="11" customWidth="1"/>
    <col min="12" max="12" width="13" customWidth="1"/>
    <col min="13" max="13" width="26" customWidth="1"/>
  </cols>
  <sheetData>
    <row r="1" spans="1:6" x14ac:dyDescent="0.25">
      <c r="A1" s="9" t="s">
        <v>48</v>
      </c>
      <c r="B1" s="9"/>
      <c r="C1" s="9"/>
      <c r="D1" s="9"/>
      <c r="E1" s="9"/>
      <c r="F1" s="9"/>
    </row>
    <row r="3" spans="1:9" x14ac:dyDescent="0.25">
      <c r="A3" s="10" t="s">
        <v>49</v>
      </c>
      <c r="B3" s="11" t="s">
        <v>50</v>
      </c>
      <c r="C3" s="11"/>
      <c r="D3" s="11"/>
      <c r="F3" s="10" t="s">
        <v>51</v>
      </c>
      <c r="G3" s="11">
        <v>2026</v>
      </c>
      <c r="I3" s="12" t="s">
        <v>52</v>
      </c>
    </row>
    <row r="4" spans="1:7" x14ac:dyDescent="0.25">
      <c r="A4" s="10" t="s">
        <v>53</v>
      </c>
      <c r="B4" s="11" t="s">
        <v>54</v>
      </c>
      <c r="C4" s="11"/>
      <c r="D4" s="11"/>
      <c r="F4" s="10" t="s">
        <v>55</v>
      </c>
      <c r="G4" s="11">
        <v>9</v>
      </c>
    </row>
    <row r="6" ht="34" customHeight="1" spans="1:13" x14ac:dyDescent="0.25">
      <c r="A6" s="13" t="s">
        <v>56</v>
      </c>
      <c r="B6" s="13" t="s">
        <v>57</v>
      </c>
      <c r="C6" s="13" t="s">
        <v>58</v>
      </c>
      <c r="D6" s="13" t="s">
        <v>59</v>
      </c>
      <c r="E6" s="13" t="s">
        <v>60</v>
      </c>
      <c r="F6" s="13" t="s">
        <v>61</v>
      </c>
      <c r="G6" s="13" t="s">
        <v>62</v>
      </c>
      <c r="H6" s="13" t="s">
        <v>63</v>
      </c>
      <c r="I6" s="13" t="s">
        <v>64</v>
      </c>
      <c r="J6" s="13" t="s">
        <v>65</v>
      </c>
      <c r="K6" s="13" t="s">
        <v>66</v>
      </c>
      <c r="L6" s="13" t="s">
        <v>67</v>
      </c>
      <c r="M6" s="13" t="s">
        <v>68</v>
      </c>
    </row>
    <row r="7" spans="1:13" x14ac:dyDescent="0.25">
      <c r="A7" s="14">
        <v>1</v>
      </c>
      <c r="B7" s="15">
        <f>IF(DAY(DATE($G$3,$G$4,1))&lt;&gt;1,"",DATE($G$3,$G$4,1))</f>
      </c>
      <c r="C7" s="16">
        <f>IF(B7="","",TEXT(B7,"dddd"))</f>
      </c>
      <c r="D7" s="17"/>
      <c r="E7" s="17"/>
      <c r="F7" s="14"/>
      <c r="G7" s="14">
        <f>IF(OR(D7="",E7=""),"",ROUND((E7-D7)*24-N(F7),2))</f>
      </c>
      <c r="H7" s="14"/>
      <c r="I7" s="14">
        <f>IF(N(G7)&lt;=8,"",ROUND(G7-8,2))</f>
      </c>
      <c r="J7" s="14"/>
      <c r="K7" s="14"/>
      <c r="L7" s="14"/>
      <c r="M7" s="16"/>
    </row>
    <row r="8" spans="1:13" x14ac:dyDescent="0.25">
      <c r="A8" s="14">
        <v>2</v>
      </c>
      <c r="B8" s="15">
        <f>IF(DAY(DATE($G$3,$G$4,2))&lt;&gt;2,"",DATE($G$3,$G$4,2))</f>
      </c>
      <c r="C8" s="16">
        <f>IF(B8="","",TEXT(B8,"dddd"))</f>
      </c>
      <c r="D8" s="17"/>
      <c r="E8" s="17"/>
      <c r="F8" s="14"/>
      <c r="G8" s="14">
        <f>IF(OR(D8="",E8=""),"",ROUND((E8-D8)*24-N(F8),2))</f>
      </c>
      <c r="H8" s="14"/>
      <c r="I8" s="14">
        <f>IF(N(G8)&lt;=8,"",ROUND(G8-8,2))</f>
      </c>
      <c r="J8" s="14"/>
      <c r="K8" s="14"/>
      <c r="L8" s="14"/>
      <c r="M8" s="16"/>
    </row>
    <row r="9" spans="1:13" x14ac:dyDescent="0.25">
      <c r="A9" s="14">
        <v>3</v>
      </c>
      <c r="B9" s="15">
        <f>IF(DAY(DATE($G$3,$G$4,3))&lt;&gt;3,"",DATE($G$3,$G$4,3))</f>
      </c>
      <c r="C9" s="16">
        <f>IF(B9="","",TEXT(B9,"dddd"))</f>
      </c>
      <c r="D9" s="17"/>
      <c r="E9" s="17"/>
      <c r="F9" s="14"/>
      <c r="G9" s="14">
        <f>IF(OR(D9="",E9=""),"",ROUND((E9-D9)*24-N(F9),2))</f>
      </c>
      <c r="H9" s="14"/>
      <c r="I9" s="14">
        <f>IF(N(G9)&lt;=8,"",ROUND(G9-8,2))</f>
      </c>
      <c r="J9" s="14"/>
      <c r="K9" s="14"/>
      <c r="L9" s="14"/>
      <c r="M9" s="16"/>
    </row>
    <row r="10" spans="1:13" x14ac:dyDescent="0.25">
      <c r="A10" s="14">
        <v>4</v>
      </c>
      <c r="B10" s="15">
        <f>IF(DAY(DATE($G$3,$G$4,4))&lt;&gt;4,"",DATE($G$3,$G$4,4))</f>
      </c>
      <c r="C10" s="16">
        <f>IF(B10="","",TEXT(B10,"dddd"))</f>
      </c>
      <c r="D10" s="17"/>
      <c r="E10" s="17"/>
      <c r="F10" s="14"/>
      <c r="G10" s="14">
        <f>IF(OR(D10="",E10=""),"",ROUND((E10-D10)*24-N(F10),2))</f>
      </c>
      <c r="H10" s="14"/>
      <c r="I10" s="14">
        <f>IF(N(G10)&lt;=8,"",ROUND(G10-8,2))</f>
      </c>
      <c r="J10" s="14"/>
      <c r="K10" s="14"/>
      <c r="L10" s="14"/>
      <c r="M10" s="16"/>
    </row>
    <row r="11" spans="1:13" x14ac:dyDescent="0.25">
      <c r="A11" s="14">
        <v>5</v>
      </c>
      <c r="B11" s="15">
        <f>IF(DAY(DATE($G$3,$G$4,5))&lt;&gt;5,"",DATE($G$3,$G$4,5))</f>
      </c>
      <c r="C11" s="16">
        <f>IF(B11="","",TEXT(B11,"dddd"))</f>
      </c>
      <c r="D11" s="17"/>
      <c r="E11" s="17"/>
      <c r="F11" s="14"/>
      <c r="G11" s="14">
        <f>IF(OR(D11="",E11=""),"",ROUND((E11-D11)*24-N(F11),2))</f>
      </c>
      <c r="H11" s="14"/>
      <c r="I11" s="14">
        <f>IF(N(G11)&lt;=8,"",ROUND(G11-8,2))</f>
      </c>
      <c r="J11" s="14"/>
      <c r="K11" s="14"/>
      <c r="L11" s="14"/>
      <c r="M11" s="16"/>
    </row>
    <row r="12" spans="1:13" x14ac:dyDescent="0.25">
      <c r="A12" s="14">
        <v>6</v>
      </c>
      <c r="B12" s="15">
        <f>IF(DAY(DATE($G$3,$G$4,6))&lt;&gt;6,"",DATE($G$3,$G$4,6))</f>
      </c>
      <c r="C12" s="16">
        <f>IF(B12="","",TEXT(B12,"dddd"))</f>
      </c>
      <c r="D12" s="17"/>
      <c r="E12" s="17"/>
      <c r="F12" s="14"/>
      <c r="G12" s="14">
        <f>IF(OR(D12="",E12=""),"",ROUND((E12-D12)*24-N(F12),2))</f>
      </c>
      <c r="H12" s="14"/>
      <c r="I12" s="14">
        <f>IF(N(G12)&lt;=8,"",ROUND(G12-8,2))</f>
      </c>
      <c r="J12" s="14"/>
      <c r="K12" s="14"/>
      <c r="L12" s="14"/>
      <c r="M12" s="16"/>
    </row>
    <row r="13" spans="1:13" x14ac:dyDescent="0.25">
      <c r="A13" s="14">
        <v>7</v>
      </c>
      <c r="B13" s="15">
        <f>IF(DAY(DATE($G$3,$G$4,7))&lt;&gt;7,"",DATE($G$3,$G$4,7))</f>
      </c>
      <c r="C13" s="16">
        <f>IF(B13="","",TEXT(B13,"dddd"))</f>
      </c>
      <c r="D13" s="17"/>
      <c r="E13" s="17"/>
      <c r="F13" s="14"/>
      <c r="G13" s="14">
        <f>IF(OR(D13="",E13=""),"",ROUND((E13-D13)*24-N(F13),2))</f>
      </c>
      <c r="H13" s="14"/>
      <c r="I13" s="14">
        <f>IF(N(G13)&lt;=8,"",ROUND(G13-8,2))</f>
      </c>
      <c r="J13" s="14"/>
      <c r="K13" s="14"/>
      <c r="L13" s="14"/>
      <c r="M13" s="16"/>
    </row>
    <row r="14" spans="1:13" x14ac:dyDescent="0.25">
      <c r="A14" s="14">
        <v>8</v>
      </c>
      <c r="B14" s="15">
        <f>IF(DAY(DATE($G$3,$G$4,8))&lt;&gt;8,"",DATE($G$3,$G$4,8))</f>
      </c>
      <c r="C14" s="16">
        <f>IF(B14="","",TEXT(B14,"dddd"))</f>
      </c>
      <c r="D14" s="17"/>
      <c r="E14" s="17"/>
      <c r="F14" s="14"/>
      <c r="G14" s="14">
        <f>IF(OR(D14="",E14=""),"",ROUND((E14-D14)*24-N(F14),2))</f>
      </c>
      <c r="H14" s="14"/>
      <c r="I14" s="14">
        <f>IF(N(G14)&lt;=8,"",ROUND(G14-8,2))</f>
      </c>
      <c r="J14" s="14"/>
      <c r="K14" s="14"/>
      <c r="L14" s="14"/>
      <c r="M14" s="16"/>
    </row>
    <row r="15" spans="1:13" x14ac:dyDescent="0.25">
      <c r="A15" s="14">
        <v>9</v>
      </c>
      <c r="B15" s="15">
        <f>IF(DAY(DATE($G$3,$G$4,9))&lt;&gt;9,"",DATE($G$3,$G$4,9))</f>
      </c>
      <c r="C15" s="16">
        <f>IF(B15="","",TEXT(B15,"dddd"))</f>
      </c>
      <c r="D15" s="17"/>
      <c r="E15" s="17"/>
      <c r="F15" s="14"/>
      <c r="G15" s="14">
        <f>IF(OR(D15="",E15=""),"",ROUND((E15-D15)*24-N(F15),2))</f>
      </c>
      <c r="H15" s="14"/>
      <c r="I15" s="14">
        <f>IF(N(G15)&lt;=8,"",ROUND(G15-8,2))</f>
      </c>
      <c r="J15" s="14"/>
      <c r="K15" s="14"/>
      <c r="L15" s="14"/>
      <c r="M15" s="16"/>
    </row>
    <row r="16" spans="1:13" x14ac:dyDescent="0.25">
      <c r="A16" s="14">
        <v>10</v>
      </c>
      <c r="B16" s="15">
        <f>IF(DAY(DATE($G$3,$G$4,10))&lt;&gt;10,"",DATE($G$3,$G$4,10))</f>
      </c>
      <c r="C16" s="16">
        <f>IF(B16="","",TEXT(B16,"dddd"))</f>
      </c>
      <c r="D16" s="17"/>
      <c r="E16" s="17"/>
      <c r="F16" s="14"/>
      <c r="G16" s="14">
        <f>IF(OR(D16="",E16=""),"",ROUND((E16-D16)*24-N(F16),2))</f>
      </c>
      <c r="H16" s="14"/>
      <c r="I16" s="14">
        <f>IF(N(G16)&lt;=8,"",ROUND(G16-8,2))</f>
      </c>
      <c r="J16" s="14"/>
      <c r="K16" s="14"/>
      <c r="L16" s="14"/>
      <c r="M16" s="16"/>
    </row>
    <row r="17" spans="1:13" x14ac:dyDescent="0.25">
      <c r="A17" s="14">
        <v>11</v>
      </c>
      <c r="B17" s="15">
        <f>IF(DAY(DATE($G$3,$G$4,11))&lt;&gt;11,"",DATE($G$3,$G$4,11))</f>
      </c>
      <c r="C17" s="16">
        <f>IF(B17="","",TEXT(B17,"dddd"))</f>
      </c>
      <c r="D17" s="17"/>
      <c r="E17" s="17"/>
      <c r="F17" s="14"/>
      <c r="G17" s="14">
        <f>IF(OR(D17="",E17=""),"",ROUND((E17-D17)*24-N(F17),2))</f>
      </c>
      <c r="H17" s="14"/>
      <c r="I17" s="14">
        <f>IF(N(G17)&lt;=8,"",ROUND(G17-8,2))</f>
      </c>
      <c r="J17" s="14"/>
      <c r="K17" s="14"/>
      <c r="L17" s="14"/>
      <c r="M17" s="16"/>
    </row>
    <row r="18" spans="1:13" x14ac:dyDescent="0.25">
      <c r="A18" s="14">
        <v>12</v>
      </c>
      <c r="B18" s="15">
        <f>IF(DAY(DATE($G$3,$G$4,12))&lt;&gt;12,"",DATE($G$3,$G$4,12))</f>
      </c>
      <c r="C18" s="16">
        <f>IF(B18="","",TEXT(B18,"dddd"))</f>
      </c>
      <c r="D18" s="17"/>
      <c r="E18" s="17"/>
      <c r="F18" s="14"/>
      <c r="G18" s="14">
        <f>IF(OR(D18="",E18=""),"",ROUND((E18-D18)*24-N(F18),2))</f>
      </c>
      <c r="H18" s="14"/>
      <c r="I18" s="14">
        <f>IF(N(G18)&lt;=8,"",ROUND(G18-8,2))</f>
      </c>
      <c r="J18" s="14"/>
      <c r="K18" s="14"/>
      <c r="L18" s="14"/>
      <c r="M18" s="16"/>
    </row>
    <row r="19" spans="1:13" x14ac:dyDescent="0.25">
      <c r="A19" s="14">
        <v>13</v>
      </c>
      <c r="B19" s="15">
        <f>IF(DAY(DATE($G$3,$G$4,13))&lt;&gt;13,"",DATE($G$3,$G$4,13))</f>
      </c>
      <c r="C19" s="16">
        <f>IF(B19="","",TEXT(B19,"dddd"))</f>
      </c>
      <c r="D19" s="17"/>
      <c r="E19" s="17"/>
      <c r="F19" s="14"/>
      <c r="G19" s="14">
        <f>IF(OR(D19="",E19=""),"",ROUND((E19-D19)*24-N(F19),2))</f>
      </c>
      <c r="H19" s="14"/>
      <c r="I19" s="14">
        <f>IF(N(G19)&lt;=8,"",ROUND(G19-8,2))</f>
      </c>
      <c r="J19" s="14"/>
      <c r="K19" s="14"/>
      <c r="L19" s="14"/>
      <c r="M19" s="16"/>
    </row>
    <row r="20" spans="1:13" x14ac:dyDescent="0.25">
      <c r="A20" s="14">
        <v>14</v>
      </c>
      <c r="B20" s="15">
        <f>IF(DAY(DATE($G$3,$G$4,14))&lt;&gt;14,"",DATE($G$3,$G$4,14))</f>
      </c>
      <c r="C20" s="16">
        <f>IF(B20="","",TEXT(B20,"dddd"))</f>
      </c>
      <c r="D20" s="17"/>
      <c r="E20" s="17"/>
      <c r="F20" s="14"/>
      <c r="G20" s="14">
        <f>IF(OR(D20="",E20=""),"",ROUND((E20-D20)*24-N(F20),2))</f>
      </c>
      <c r="H20" s="14"/>
      <c r="I20" s="14">
        <f>IF(N(G20)&lt;=8,"",ROUND(G20-8,2))</f>
      </c>
      <c r="J20" s="14"/>
      <c r="K20" s="14"/>
      <c r="L20" s="14"/>
      <c r="M20" s="16"/>
    </row>
    <row r="21" spans="1:13" x14ac:dyDescent="0.25">
      <c r="A21" s="14">
        <v>15</v>
      </c>
      <c r="B21" s="15">
        <f>IF(DAY(DATE($G$3,$G$4,15))&lt;&gt;15,"",DATE($G$3,$G$4,15))</f>
      </c>
      <c r="C21" s="16">
        <f>IF(B21="","",TEXT(B21,"dddd"))</f>
      </c>
      <c r="D21" s="17"/>
      <c r="E21" s="17"/>
      <c r="F21" s="14"/>
      <c r="G21" s="14">
        <f>IF(OR(D21="",E21=""),"",ROUND((E21-D21)*24-N(F21),2))</f>
      </c>
      <c r="H21" s="14"/>
      <c r="I21" s="14">
        <f>IF(N(G21)&lt;=8,"",ROUND(G21-8,2))</f>
      </c>
      <c r="J21" s="14"/>
      <c r="K21" s="14"/>
      <c r="L21" s="14"/>
      <c r="M21" s="16"/>
    </row>
    <row r="22" spans="1:13" x14ac:dyDescent="0.25">
      <c r="A22" s="14">
        <v>16</v>
      </c>
      <c r="B22" s="15">
        <f>IF(DAY(DATE($G$3,$G$4,16))&lt;&gt;16,"",DATE($G$3,$G$4,16))</f>
      </c>
      <c r="C22" s="16">
        <f>IF(B22="","",TEXT(B22,"dddd"))</f>
      </c>
      <c r="D22" s="17"/>
      <c r="E22" s="17"/>
      <c r="F22" s="14"/>
      <c r="G22" s="14">
        <f>IF(OR(D22="",E22=""),"",ROUND((E22-D22)*24-N(F22),2))</f>
      </c>
      <c r="H22" s="14"/>
      <c r="I22" s="14">
        <f>IF(N(G22)&lt;=8,"",ROUND(G22-8,2))</f>
      </c>
      <c r="J22" s="14"/>
      <c r="K22" s="14"/>
      <c r="L22" s="14"/>
      <c r="M22" s="16"/>
    </row>
    <row r="23" spans="1:13" x14ac:dyDescent="0.25">
      <c r="A23" s="14">
        <v>17</v>
      </c>
      <c r="B23" s="15">
        <f>IF(DAY(DATE($G$3,$G$4,17))&lt;&gt;17,"",DATE($G$3,$G$4,17))</f>
      </c>
      <c r="C23" s="16">
        <f>IF(B23="","",TEXT(B23,"dddd"))</f>
      </c>
      <c r="D23" s="17"/>
      <c r="E23" s="17"/>
      <c r="F23" s="14"/>
      <c r="G23" s="14">
        <f>IF(OR(D23="",E23=""),"",ROUND((E23-D23)*24-N(F23),2))</f>
      </c>
      <c r="H23" s="14"/>
      <c r="I23" s="14">
        <f>IF(N(G23)&lt;=8,"",ROUND(G23-8,2))</f>
      </c>
      <c r="J23" s="14"/>
      <c r="K23" s="14"/>
      <c r="L23" s="14"/>
      <c r="M23" s="16"/>
    </row>
    <row r="24" spans="1:13" x14ac:dyDescent="0.25">
      <c r="A24" s="14">
        <v>18</v>
      </c>
      <c r="B24" s="15">
        <f>IF(DAY(DATE($G$3,$G$4,18))&lt;&gt;18,"",DATE($G$3,$G$4,18))</f>
      </c>
      <c r="C24" s="16">
        <f>IF(B24="","",TEXT(B24,"dddd"))</f>
      </c>
      <c r="D24" s="17"/>
      <c r="E24" s="17"/>
      <c r="F24" s="14"/>
      <c r="G24" s="14">
        <f>IF(OR(D24="",E24=""),"",ROUND((E24-D24)*24-N(F24),2))</f>
      </c>
      <c r="H24" s="14"/>
      <c r="I24" s="14">
        <f>IF(N(G24)&lt;=8,"",ROUND(G24-8,2))</f>
      </c>
      <c r="J24" s="14"/>
      <c r="K24" s="14"/>
      <c r="L24" s="14"/>
      <c r="M24" s="16"/>
    </row>
    <row r="25" spans="1:13" x14ac:dyDescent="0.25">
      <c r="A25" s="14">
        <v>19</v>
      </c>
      <c r="B25" s="15">
        <f>IF(DAY(DATE($G$3,$G$4,19))&lt;&gt;19,"",DATE($G$3,$G$4,19))</f>
      </c>
      <c r="C25" s="16">
        <f>IF(B25="","",TEXT(B25,"dddd"))</f>
      </c>
      <c r="D25" s="17"/>
      <c r="E25" s="17"/>
      <c r="F25" s="14"/>
      <c r="G25" s="14">
        <f>IF(OR(D25="",E25=""),"",ROUND((E25-D25)*24-N(F25),2))</f>
      </c>
      <c r="H25" s="14"/>
      <c r="I25" s="14">
        <f>IF(N(G25)&lt;=8,"",ROUND(G25-8,2))</f>
      </c>
      <c r="J25" s="14"/>
      <c r="K25" s="14"/>
      <c r="L25" s="14"/>
      <c r="M25" s="16"/>
    </row>
    <row r="26" spans="1:13" x14ac:dyDescent="0.25">
      <c r="A26" s="14">
        <v>20</v>
      </c>
      <c r="B26" s="15">
        <f>IF(DAY(DATE($G$3,$G$4,20))&lt;&gt;20,"",DATE($G$3,$G$4,20))</f>
      </c>
      <c r="C26" s="16">
        <f>IF(B26="","",TEXT(B26,"dddd"))</f>
      </c>
      <c r="D26" s="17"/>
      <c r="E26" s="17"/>
      <c r="F26" s="14"/>
      <c r="G26" s="14">
        <f>IF(OR(D26="",E26=""),"",ROUND((E26-D26)*24-N(F26),2))</f>
      </c>
      <c r="H26" s="14"/>
      <c r="I26" s="14">
        <f>IF(N(G26)&lt;=8,"",ROUND(G26-8,2))</f>
      </c>
      <c r="J26" s="14"/>
      <c r="K26" s="14"/>
      <c r="L26" s="14"/>
      <c r="M26" s="16"/>
    </row>
    <row r="27" spans="1:13" x14ac:dyDescent="0.25">
      <c r="A27" s="14">
        <v>21</v>
      </c>
      <c r="B27" s="15">
        <f>IF(DAY(DATE($G$3,$G$4,21))&lt;&gt;21,"",DATE($G$3,$G$4,21))</f>
      </c>
      <c r="C27" s="16">
        <f>IF(B27="","",TEXT(B27,"dddd"))</f>
      </c>
      <c r="D27" s="17"/>
      <c r="E27" s="17"/>
      <c r="F27" s="14"/>
      <c r="G27" s="14">
        <f>IF(OR(D27="",E27=""),"",ROUND((E27-D27)*24-N(F27),2))</f>
      </c>
      <c r="H27" s="14"/>
      <c r="I27" s="14">
        <f>IF(N(G27)&lt;=8,"",ROUND(G27-8,2))</f>
      </c>
      <c r="J27" s="14"/>
      <c r="K27" s="14"/>
      <c r="L27" s="14"/>
      <c r="M27" s="16"/>
    </row>
    <row r="28" spans="1:13" x14ac:dyDescent="0.25">
      <c r="A28" s="14">
        <v>22</v>
      </c>
      <c r="B28" s="15">
        <f>IF(DAY(DATE($G$3,$G$4,22))&lt;&gt;22,"",DATE($G$3,$G$4,22))</f>
      </c>
      <c r="C28" s="16">
        <f>IF(B28="","",TEXT(B28,"dddd"))</f>
      </c>
      <c r="D28" s="17"/>
      <c r="E28" s="17"/>
      <c r="F28" s="14"/>
      <c r="G28" s="14">
        <f>IF(OR(D28="",E28=""),"",ROUND((E28-D28)*24-N(F28),2))</f>
      </c>
      <c r="H28" s="14"/>
      <c r="I28" s="14">
        <f>IF(N(G28)&lt;=8,"",ROUND(G28-8,2))</f>
      </c>
      <c r="J28" s="14"/>
      <c r="K28" s="14"/>
      <c r="L28" s="14"/>
      <c r="M28" s="16"/>
    </row>
    <row r="29" spans="1:13" x14ac:dyDescent="0.25">
      <c r="A29" s="14">
        <v>23</v>
      </c>
      <c r="B29" s="15">
        <f>IF(DAY(DATE($G$3,$G$4,23))&lt;&gt;23,"",DATE($G$3,$G$4,23))</f>
      </c>
      <c r="C29" s="16">
        <f>IF(B29="","",TEXT(B29,"dddd"))</f>
      </c>
      <c r="D29" s="17"/>
      <c r="E29" s="17"/>
      <c r="F29" s="14"/>
      <c r="G29" s="14">
        <f>IF(OR(D29="",E29=""),"",ROUND((E29-D29)*24-N(F29),2))</f>
      </c>
      <c r="H29" s="14"/>
      <c r="I29" s="14">
        <f>IF(N(G29)&lt;=8,"",ROUND(G29-8,2))</f>
      </c>
      <c r="J29" s="14"/>
      <c r="K29" s="14"/>
      <c r="L29" s="14"/>
      <c r="M29" s="16"/>
    </row>
    <row r="30" spans="1:13" x14ac:dyDescent="0.25">
      <c r="A30" s="14">
        <v>24</v>
      </c>
      <c r="B30" s="15">
        <f>IF(DAY(DATE($G$3,$G$4,24))&lt;&gt;24,"",DATE($G$3,$G$4,24))</f>
      </c>
      <c r="C30" s="16">
        <f>IF(B30="","",TEXT(B30,"dddd"))</f>
      </c>
      <c r="D30" s="17"/>
      <c r="E30" s="17"/>
      <c r="F30" s="14"/>
      <c r="G30" s="14">
        <f>IF(OR(D30="",E30=""),"",ROUND((E30-D30)*24-N(F30),2))</f>
      </c>
      <c r="H30" s="14"/>
      <c r="I30" s="14">
        <f>IF(N(G30)&lt;=8,"",ROUND(G30-8,2))</f>
      </c>
      <c r="J30" s="14"/>
      <c r="K30" s="14"/>
      <c r="L30" s="14"/>
      <c r="M30" s="16"/>
    </row>
    <row r="31" spans="1:13" x14ac:dyDescent="0.25">
      <c r="A31" s="14">
        <v>25</v>
      </c>
      <c r="B31" s="15">
        <f>IF(DAY(DATE($G$3,$G$4,25))&lt;&gt;25,"",DATE($G$3,$G$4,25))</f>
      </c>
      <c r="C31" s="16">
        <f>IF(B31="","",TEXT(B31,"dddd"))</f>
      </c>
      <c r="D31" s="17"/>
      <c r="E31" s="17"/>
      <c r="F31" s="14"/>
      <c r="G31" s="14">
        <f>IF(OR(D31="",E31=""),"",ROUND((E31-D31)*24-N(F31),2))</f>
      </c>
      <c r="H31" s="14"/>
      <c r="I31" s="14">
        <f>IF(N(G31)&lt;=8,"",ROUND(G31-8,2))</f>
      </c>
      <c r="J31" s="14"/>
      <c r="K31" s="14"/>
      <c r="L31" s="14"/>
      <c r="M31" s="16"/>
    </row>
    <row r="32" spans="1:13" x14ac:dyDescent="0.25">
      <c r="A32" s="14">
        <v>26</v>
      </c>
      <c r="B32" s="15">
        <f>IF(DAY(DATE($G$3,$G$4,26))&lt;&gt;26,"",DATE($G$3,$G$4,26))</f>
      </c>
      <c r="C32" s="16">
        <f>IF(B32="","",TEXT(B32,"dddd"))</f>
      </c>
      <c r="D32" s="17"/>
      <c r="E32" s="17"/>
      <c r="F32" s="14"/>
      <c r="G32" s="14">
        <f>IF(OR(D32="",E32=""),"",ROUND((E32-D32)*24-N(F32),2))</f>
      </c>
      <c r="H32" s="14"/>
      <c r="I32" s="14">
        <f>IF(N(G32)&lt;=8,"",ROUND(G32-8,2))</f>
      </c>
      <c r="J32" s="14"/>
      <c r="K32" s="14"/>
      <c r="L32" s="14"/>
      <c r="M32" s="16"/>
    </row>
    <row r="33" spans="1:13" x14ac:dyDescent="0.25">
      <c r="A33" s="14">
        <v>27</v>
      </c>
      <c r="B33" s="15">
        <f>IF(DAY(DATE($G$3,$G$4,27))&lt;&gt;27,"",DATE($G$3,$G$4,27))</f>
      </c>
      <c r="C33" s="16">
        <f>IF(B33="","",TEXT(B33,"dddd"))</f>
      </c>
      <c r="D33" s="17"/>
      <c r="E33" s="17"/>
      <c r="F33" s="14"/>
      <c r="G33" s="14">
        <f>IF(OR(D33="",E33=""),"",ROUND((E33-D33)*24-N(F33),2))</f>
      </c>
      <c r="H33" s="14"/>
      <c r="I33" s="14">
        <f>IF(N(G33)&lt;=8,"",ROUND(G33-8,2))</f>
      </c>
      <c r="J33" s="14"/>
      <c r="K33" s="14"/>
      <c r="L33" s="14"/>
      <c r="M33" s="16"/>
    </row>
    <row r="34" spans="1:13" x14ac:dyDescent="0.25">
      <c r="A34" s="14">
        <v>28</v>
      </c>
      <c r="B34" s="15">
        <f>IF(DAY(DATE($G$3,$G$4,28))&lt;&gt;28,"",DATE($G$3,$G$4,28))</f>
      </c>
      <c r="C34" s="16">
        <f>IF(B34="","",TEXT(B34,"dddd"))</f>
      </c>
      <c r="D34" s="17"/>
      <c r="E34" s="17"/>
      <c r="F34" s="14"/>
      <c r="G34" s="14">
        <f>IF(OR(D34="",E34=""),"",ROUND((E34-D34)*24-N(F34),2))</f>
      </c>
      <c r="H34" s="14"/>
      <c r="I34" s="14">
        <f>IF(N(G34)&lt;=8,"",ROUND(G34-8,2))</f>
      </c>
      <c r="J34" s="14"/>
      <c r="K34" s="14"/>
      <c r="L34" s="14"/>
      <c r="M34" s="16"/>
    </row>
    <row r="35" spans="1:13" x14ac:dyDescent="0.25">
      <c r="A35" s="14">
        <v>29</v>
      </c>
      <c r="B35" s="15">
        <f>IF(DAY(DATE($G$3,$G$4,29))&lt;&gt;29,"",DATE($G$3,$G$4,29))</f>
      </c>
      <c r="C35" s="16">
        <f>IF(B35="","",TEXT(B35,"dddd"))</f>
      </c>
      <c r="D35" s="17"/>
      <c r="E35" s="17"/>
      <c r="F35" s="14"/>
      <c r="G35" s="14">
        <f>IF(OR(D35="",E35=""),"",ROUND((E35-D35)*24-N(F35),2))</f>
      </c>
      <c r="H35" s="14"/>
      <c r="I35" s="14">
        <f>IF(N(G35)&lt;=8,"",ROUND(G35-8,2))</f>
      </c>
      <c r="J35" s="14"/>
      <c r="K35" s="14"/>
      <c r="L35" s="14"/>
      <c r="M35" s="16"/>
    </row>
    <row r="36" spans="1:13" x14ac:dyDescent="0.25">
      <c r="A36" s="14">
        <v>30</v>
      </c>
      <c r="B36" s="15">
        <f>IF(DAY(DATE($G$3,$G$4,30))&lt;&gt;30,"",DATE($G$3,$G$4,30))</f>
      </c>
      <c r="C36" s="16">
        <f>IF(B36="","",TEXT(B36,"dddd"))</f>
      </c>
      <c r="D36" s="17"/>
      <c r="E36" s="17"/>
      <c r="F36" s="14"/>
      <c r="G36" s="14">
        <f>IF(OR(D36="",E36=""),"",ROUND((E36-D36)*24-N(F36),2))</f>
      </c>
      <c r="H36" s="14"/>
      <c r="I36" s="14">
        <f>IF(N(G36)&lt;=8,"",ROUND(G36-8,2))</f>
      </c>
      <c r="J36" s="14"/>
      <c r="K36" s="14"/>
      <c r="L36" s="14"/>
      <c r="M36" s="16"/>
    </row>
    <row r="37" spans="1:13" x14ac:dyDescent="0.25">
      <c r="A37" s="14">
        <v>31</v>
      </c>
      <c r="B37" s="15">
        <f>IF(DAY(DATE($G$3,$G$4,31))&lt;&gt;31,"",DATE($G$3,$G$4,31))</f>
      </c>
      <c r="C37" s="16">
        <f>IF(B37="","",TEXT(B37,"dddd"))</f>
      </c>
      <c r="D37" s="17"/>
      <c r="E37" s="17"/>
      <c r="F37" s="14"/>
      <c r="G37" s="14">
        <f>IF(OR(D37="",E37=""),"",ROUND((E37-D37)*24-N(F37),2))</f>
      </c>
      <c r="H37" s="14"/>
      <c r="I37" s="14">
        <f>IF(N(G37)&lt;=8,"",ROUND(G37-8,2))</f>
      </c>
      <c r="J37" s="14"/>
      <c r="K37" s="14"/>
      <c r="L37" s="14"/>
      <c r="M37" s="16"/>
    </row>
    <row r="38" ht="22" customHeight="1" spans="1:13" x14ac:dyDescent="0.25">
      <c r="A38" s="18" t="s">
        <v>69</v>
      </c>
      <c r="B38" s="18"/>
      <c r="C38" s="18"/>
      <c r="D38" s="18"/>
      <c r="E38" s="18"/>
      <c r="F38" s="18"/>
      <c r="G38" s="19">
        <f>SUM(G7:G37)</f>
      </c>
      <c r="H38" s="19">
        <f>SUM(H7:H37)</f>
      </c>
      <c r="I38" s="19">
        <f>SUM(I7:I37)</f>
      </c>
      <c r="J38" s="19">
        <f>SUM(J7:J37)</f>
      </c>
      <c r="K38" s="19">
        <f>SUM(K7:K37)</f>
      </c>
      <c r="L38" s="20"/>
      <c r="M38" s="20"/>
    </row>
  </sheetData>
  <mergeCells count="4">
    <mergeCell ref="A1:F1"/>
    <mergeCell ref="B3:D3"/>
    <mergeCell ref="B4:D4"/>
    <mergeCell ref="A38:F38"/>
  </mergeCells>
  <conditionalFormatting sqref="A7:M37">
    <cfRule type="expression" dxfId="0" priority="1">
      <formula>AND($B7&lt;&gt;"",WEEKDAY($B7,2)&gt;5)</formula>
    </cfRule>
  </conditionalFormatting>
  <dataValidations count="1">
    <dataValidation type="list" allowBlank="1" sqref="L7:L37">
      <formula1>"UW,UŻ,UO,UB,OP,SW,CH,OD,DW,NN,DE,SZ"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FormatPr defaultRowHeight="15" outlineLevelRow="0" outlineLevelCol="0" x14ac:dyDescent="55"/>
  <cols>
    <col min="1" max="1" width="46" customWidth="1"/>
    <col min="2" max="2" width="16" customWidth="1"/>
  </cols>
  <sheetData>
    <row r="1" spans="1:1" x14ac:dyDescent="0.25">
      <c r="A1" s="21" t="s">
        <v>70</v>
      </c>
    </row>
    <row r="2" spans="1:1" x14ac:dyDescent="0.25">
      <c r="A2" s="22">
        <f>IF(Ewidencja!B3="","",Ewidencja!B3&amp;"  —  "&amp;Ewidencja!G4&amp;"/"&amp;Ewidencja!G3)</f>
      </c>
    </row>
    <row r="4" spans="1:2" x14ac:dyDescent="0.25">
      <c r="A4" s="10" t="s">
        <v>71</v>
      </c>
      <c r="B4" s="23">
        <f>COUNT(Ewidencja!G7:G37)</f>
      </c>
    </row>
    <row r="5" spans="1:2" x14ac:dyDescent="0.25">
      <c r="A5" s="10" t="s">
        <v>72</v>
      </c>
      <c r="B5" s="23">
        <f>SUM(Ewidencja!G7:G37)</f>
      </c>
    </row>
    <row r="6" spans="1:2" x14ac:dyDescent="0.25">
      <c r="A6" s="24" t="s">
        <v>73</v>
      </c>
      <c r="B6" s="23">
        <f>SUM(Ewidencja!H7:H37)</f>
      </c>
    </row>
    <row r="7" spans="1:2" x14ac:dyDescent="0.25">
      <c r="A7" s="10" t="s">
        <v>74</v>
      </c>
      <c r="B7" s="23">
        <f>SUM(Ewidencja!I7:I37)</f>
      </c>
    </row>
    <row r="8" spans="1:2" x14ac:dyDescent="0.25">
      <c r="A8" s="24" t="s">
        <v>75</v>
      </c>
      <c r="B8" s="23">
        <f>SUM(Ewidencja!J7:J37)</f>
      </c>
    </row>
    <row r="9" spans="1:2" x14ac:dyDescent="0.25">
      <c r="A9" s="10" t="s">
        <v>76</v>
      </c>
      <c r="B9" s="23">
        <f>SUM(Ewidencja!K7:K37)</f>
      </c>
    </row>
    <row r="11" ht="22" customHeight="1" spans="1:2" x14ac:dyDescent="0.25">
      <c r="A11" s="5" t="s">
        <v>77</v>
      </c>
      <c r="B11" s="5" t="s">
        <v>78</v>
      </c>
    </row>
    <row r="12" spans="1:2" x14ac:dyDescent="0.25">
      <c r="A12" t="s">
        <v>79</v>
      </c>
      <c r="B12" s="23">
        <f>COUNTIF(Ewidencja!$L$7:$L$37,"UW")</f>
      </c>
    </row>
    <row r="13" spans="1:2" x14ac:dyDescent="0.25">
      <c r="A13" s="8" t="s">
        <v>80</v>
      </c>
      <c r="B13" s="25">
        <f>COUNTIF(Ewidencja!$L$7:$L$37,"UŻ")</f>
      </c>
    </row>
    <row r="14" spans="1:2" x14ac:dyDescent="0.25">
      <c r="A14" t="s">
        <v>81</v>
      </c>
      <c r="B14" s="23">
        <f>COUNTIF(Ewidencja!$L$7:$L$37,"UO")</f>
      </c>
    </row>
    <row r="15" spans="1:2" x14ac:dyDescent="0.25">
      <c r="A15" s="8" t="s">
        <v>82</v>
      </c>
      <c r="B15" s="25">
        <f>COUNTIF(Ewidencja!$L$7:$L$37,"UB")</f>
      </c>
    </row>
    <row r="16" spans="1:2" x14ac:dyDescent="0.25">
      <c r="A16" t="s">
        <v>83</v>
      </c>
      <c r="B16" s="23">
        <f>COUNTIF(Ewidencja!$L$7:$L$37,"OP")</f>
      </c>
    </row>
    <row r="17" spans="1:2" x14ac:dyDescent="0.25">
      <c r="A17" s="8" t="s">
        <v>84</v>
      </c>
      <c r="B17" s="25">
        <f>COUNTIF(Ewidencja!$L$7:$L$37,"SW")</f>
      </c>
    </row>
    <row r="18" spans="1:2" x14ac:dyDescent="0.25">
      <c r="A18" t="s">
        <v>85</v>
      </c>
      <c r="B18" s="23">
        <f>COUNTIF(Ewidencja!$L$7:$L$37,"CH")</f>
      </c>
    </row>
    <row r="19" spans="1:2" x14ac:dyDescent="0.25">
      <c r="A19" s="8" t="s">
        <v>86</v>
      </c>
      <c r="B19" s="25">
        <f>COUNTIF(Ewidencja!$L$7:$L$37,"OD")</f>
      </c>
    </row>
    <row r="20" spans="1:2" x14ac:dyDescent="0.25">
      <c r="A20" t="s">
        <v>87</v>
      </c>
      <c r="B20" s="23">
        <f>COUNTIF(Ewidencja!$L$7:$L$37,"DW")</f>
      </c>
    </row>
    <row r="21" spans="1:2" x14ac:dyDescent="0.25">
      <c r="A21" s="8" t="s">
        <v>88</v>
      </c>
      <c r="B21" s="25">
        <f>COUNTIF(Ewidencja!$L$7:$L$37,"NN")</f>
      </c>
    </row>
    <row r="22" spans="1:2" x14ac:dyDescent="0.25">
      <c r="A22" t="s">
        <v>89</v>
      </c>
      <c r="B22" s="23">
        <f>COUNTIF(Ewidencja!$L$7:$L$37,"DE")</f>
      </c>
    </row>
    <row r="23" spans="1:2" x14ac:dyDescent="0.25">
      <c r="A23" s="8" t="s">
        <v>90</v>
      </c>
      <c r="B23" s="25">
        <f>COUNTIF(Ewidencja!$L$7:$L$37,"SZ")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Instrukcja</vt:lpstr>
      <vt:lpstr>Oznaczenia</vt:lpstr>
      <vt:lpstr>Ewidencja</vt:lpstr>
      <vt:lpstr>Podsumowanie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Planopia</dc:creator>
  <dc:title>Karta ewidencji czasu pracy — wzór</dc:title>
  <dc:subject/>
  <dc:description/>
  <cp:keywords/>
  <cp:category/>
  <cp:lastModifiedBy>Unknown</cp:lastModifiedBy>
  <dcterms:created xsi:type="dcterms:W3CDTF">2026-08-19T16:22:22Z</dcterms:created>
  <dcterms:modified xsi:type="dcterms:W3CDTF">2026-08-19T16:22:22Z</dcterms:modified>
</cp:coreProperties>
</file>